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86A98B94-5979-469E-85AB-85A5FDD4D1D4}" xr6:coauthVersionLast="44" xr6:coauthVersionMax="44" xr10:uidLastSave="{00000000-0000-0000-0000-000000000000}"/>
  <bookViews>
    <workbookView xWindow="20370" yWindow="-120" windowWidth="29040" windowHeight="15840" activeTab="1" xr2:uid="{00000000-000D-0000-FFFF-FFFF00000000}"/>
  </bookViews>
  <sheets>
    <sheet name="V-B-8 (1989-2004)" sheetId="41" r:id="rId1"/>
    <sheet name="V-B-8 (2005-2018)" sheetId="42" r:id="rId2"/>
  </sheets>
  <definedNames>
    <definedName name="EssfHasNonUnique">FALSE</definedName>
    <definedName name="Z_4A9E6ED4_9EC0_4AF7_B016_9B0B2966CF0C_.wvu.Cols" localSheetId="0" hidden="1">'V-B-8 (1989-2004)'!#REF!</definedName>
    <definedName name="Z_4A9E6ED4_9EC0_4AF7_B016_9B0B2966CF0C_.wvu.Cols" localSheetId="1" hidden="1">'V-B-8 (2005-2018)'!#REF!</definedName>
    <definedName name="Z_4A9E6ED4_9EC0_4AF7_B016_9B0B2966CF0C_.wvu.Rows" localSheetId="0" hidden="1">'V-B-8 (1989-2004)'!#REF!</definedName>
    <definedName name="Z_4A9E6ED4_9EC0_4AF7_B016_9B0B2966CF0C_.wvu.Rows" localSheetId="1" hidden="1">'V-B-8 (2005-2018)'!#REF!</definedName>
    <definedName name="Z_C785402D_2844_42DE_8E02_89CD9D7AE24B_.wvu.Cols" localSheetId="0" hidden="1">'V-B-8 (1989-2004)'!$A:$A</definedName>
    <definedName name="Z_C785402D_2844_42DE_8E02_89CD9D7AE24B_.wvu.Cols" localSheetId="1" hidden="1">'V-B-8 (2005-2018)'!$A:$A</definedName>
    <definedName name="Z_C785402D_2844_42DE_8E02_89CD9D7AE24B_.wvu.Rows" localSheetId="0" hidden="1">'V-B-8 (1989-2004)'!#REF!</definedName>
    <definedName name="Z_C785402D_2844_42DE_8E02_89CD9D7AE24B_.wvu.Rows" localSheetId="1" hidden="1">'V-B-8 (2005-2018)'!#REF!</definedName>
  </definedNames>
  <calcPr calcId="191029"/>
  <customWorkbookViews>
    <customWorkbookView name="FR" guid="{4A9E6ED4-9EC0-4AF7-B016-9B0B2966CF0C}" maximized="1" xWindow="-9" yWindow="-9" windowWidth="1938" windowHeight="1048" activeSheetId="41"/>
    <customWorkbookView name="NL" guid="{C785402D-2844-42DE-8E02-89CD9D7AE24B}" maximized="1" xWindow="-9" yWindow="-9" windowWidth="1938" windowHeight="1048" activeSheetId="4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6" i="41" l="1"/>
  <c r="W16" i="41"/>
  <c r="X16" i="41" s="1"/>
  <c r="Y16" i="41" s="1"/>
  <c r="Z16" i="41" s="1"/>
  <c r="AA16" i="41" s="1"/>
  <c r="Z17" i="41"/>
  <c r="Z15" i="41"/>
  <c r="AA15" i="41"/>
  <c r="AA17" i="41" s="1"/>
  <c r="X15" i="41"/>
  <c r="X17" i="41" s="1"/>
  <c r="V15" i="41"/>
  <c r="W15" i="41" s="1"/>
  <c r="W17" i="41" s="1"/>
  <c r="U15" i="41"/>
  <c r="U17" i="41" s="1"/>
  <c r="T15" i="41"/>
  <c r="T46" i="41"/>
  <c r="S46" i="41"/>
  <c r="R46" i="41"/>
  <c r="M23" i="41"/>
  <c r="M22" i="41"/>
  <c r="N23" i="41"/>
  <c r="N22" i="41"/>
  <c r="L23" i="41"/>
  <c r="L22" i="41"/>
  <c r="K23" i="41"/>
  <c r="K22" i="41"/>
  <c r="J23" i="41"/>
  <c r="J22" i="41"/>
  <c r="I23" i="41"/>
  <c r="I22" i="41"/>
  <c r="H23" i="41"/>
  <c r="H22" i="41"/>
  <c r="G23" i="41"/>
  <c r="G22" i="41"/>
  <c r="F22" i="41"/>
  <c r="F23" i="41"/>
  <c r="D23" i="41"/>
  <c r="D22" i="41"/>
  <c r="E23" i="41"/>
  <c r="E22" i="41"/>
  <c r="D46" i="41"/>
  <c r="E46" i="41"/>
  <c r="F17" i="41"/>
  <c r="F15" i="41"/>
  <c r="F16" i="41"/>
  <c r="C23" i="41"/>
  <c r="C22" i="41"/>
  <c r="B23" i="41"/>
  <c r="B22" i="41"/>
  <c r="V17" i="41" l="1"/>
  <c r="Y15" i="41"/>
  <c r="Y17" i="41" s="1"/>
  <c r="V45" i="41"/>
  <c r="V44" i="41"/>
  <c r="V43" i="41"/>
  <c r="V41" i="41"/>
  <c r="V40" i="41"/>
  <c r="W40" i="41" s="1"/>
  <c r="X40" i="41" s="1"/>
  <c r="Y40" i="41" s="1"/>
  <c r="Z40" i="41" s="1"/>
  <c r="AA40" i="41" s="1"/>
  <c r="V23" i="41"/>
  <c r="V22" i="41"/>
</calcChain>
</file>

<file path=xl/sharedStrings.xml><?xml version="1.0" encoding="utf-8"?>
<sst xmlns="http://schemas.openxmlformats.org/spreadsheetml/2006/main" count="250" uniqueCount="44">
  <si>
    <t xml:space="preserve">Périmètre : Sécurité sociale </t>
  </si>
  <si>
    <t xml:space="preserve">        Avec charge de famille </t>
  </si>
  <si>
    <t xml:space="preserve">        Isolés </t>
  </si>
  <si>
    <t xml:space="preserve">    Pension de retraite (plafond absolu) </t>
  </si>
  <si>
    <t xml:space="preserve">     Pension de retraite </t>
  </si>
  <si>
    <t xml:space="preserve">- </t>
  </si>
  <si>
    <t>-</t>
  </si>
  <si>
    <t xml:space="preserve">Unités : EUR </t>
  </si>
  <si>
    <t xml:space="preserve">  Maximum </t>
  </si>
  <si>
    <t xml:space="preserve">    Pension de survie </t>
  </si>
  <si>
    <t xml:space="preserve">    Cumul (plafond absolu) </t>
  </si>
  <si>
    <t xml:space="preserve">Pension de retraite pour cause d'inaptitude physique </t>
  </si>
  <si>
    <t xml:space="preserve">        Mariés </t>
  </si>
  <si>
    <t xml:space="preserve">  Minimum </t>
  </si>
  <si>
    <t xml:space="preserve">     Pour limite d'âge ou ancienneté à partir de 60 ans </t>
  </si>
  <si>
    <t xml:space="preserve">  Pour cause d'inaptitude physique </t>
  </si>
  <si>
    <t xml:space="preserve">      Mariés </t>
  </si>
  <si>
    <t xml:space="preserve">       Montant minimum de base </t>
  </si>
  <si>
    <t xml:space="preserve">  Pension de survie </t>
  </si>
  <si>
    <t xml:space="preserve">    Reconnu invalide à 66% au moins </t>
  </si>
  <si>
    <t xml:space="preserve">         Avec charge de famille </t>
  </si>
  <si>
    <t xml:space="preserve">  Non reconnu invalide à 66% au moins </t>
  </si>
  <si>
    <t xml:space="preserve">          Avec charge de famille </t>
  </si>
  <si>
    <t xml:space="preserve">Période : 1989-2009 </t>
  </si>
  <si>
    <t xml:space="preserve">Source : Service fédéral des pensions (ex-SdPSP) </t>
  </si>
  <si>
    <t xml:space="preserve">Titre : Pensions : barème du montant minimum et maximum </t>
  </si>
  <si>
    <t xml:space="preserve">Source : SDPSP, Administration des pensions </t>
  </si>
  <si>
    <r>
      <t xml:space="preserve">  </t>
    </r>
    <r>
      <rPr>
        <i/>
        <sz val="12"/>
        <color rgb="FF333399"/>
        <rFont val="Century Gothic"/>
        <family val="2"/>
      </rPr>
      <t xml:space="preserve">    Isolés</t>
    </r>
    <r>
      <rPr>
        <sz val="12"/>
        <color rgb="FF333399"/>
        <rFont val="Century Gothic"/>
        <family val="2"/>
      </rPr>
      <t xml:space="preserve"> </t>
    </r>
  </si>
  <si>
    <t>Min</t>
  </si>
  <si>
    <t>Max</t>
  </si>
  <si>
    <t xml:space="preserve">     Pour limite d'âge ou ancienneté à partir de 60 ans</t>
  </si>
  <si>
    <t xml:space="preserve">     Pour cause d'inaptitude physique </t>
  </si>
  <si>
    <t xml:space="preserve">     Pension de survie </t>
  </si>
  <si>
    <t>BI</t>
  </si>
  <si>
    <t>* 0,7093</t>
  </si>
  <si>
    <t>* 0,8148</t>
  </si>
  <si>
    <t>BI (*)</t>
  </si>
  <si>
    <t>(*) Mise en vigueur de la Loi du 26- 6-1992 art. 118-145.</t>
  </si>
  <si>
    <t xml:space="preserve">Période : 2010-2018 </t>
  </si>
  <si>
    <t xml:space="preserve">Régime : Secteur public </t>
  </si>
  <si>
    <t xml:space="preserve">Branche : Pensions </t>
  </si>
  <si>
    <t>Mise à jour : Janvier 2020</t>
  </si>
  <si>
    <t xml:space="preserve">Régime : Public </t>
  </si>
  <si>
    <t xml:space="preserve">Mise à jour : Janvier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</si>
</sst>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2"/>
      <color rgb="FF333399"/>
      <name val="Century Gothic"/>
      <family val="2"/>
    </font>
    <font>
      <sz val="14"/>
      <name val="Arial"/>
      <family val="2"/>
    </font>
    <font>
      <sz val="12"/>
      <color rgb="FF333399"/>
      <name val="Century Gothic"/>
      <family val="2"/>
    </font>
    <font>
      <sz val="11"/>
      <color rgb="FF333399"/>
      <name val="Century Gothic"/>
      <family val="2"/>
    </font>
    <font>
      <b/>
      <i/>
      <sz val="12"/>
      <color rgb="FF333399"/>
      <name val="Century Gothic"/>
      <family val="2"/>
    </font>
    <font>
      <i/>
      <sz val="12"/>
      <color rgb="FF333399"/>
      <name val="Century Gothic"/>
      <family val="2"/>
    </font>
    <font>
      <b/>
      <sz val="9"/>
      <color rgb="FF333399"/>
      <name val="Century Gothic"/>
      <family val="2"/>
    </font>
    <font>
      <sz val="1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 style="thick">
        <color rgb="FF333399"/>
      </right>
      <top/>
      <bottom/>
      <diagonal/>
    </border>
    <border>
      <left/>
      <right style="thick">
        <color rgb="FF333399"/>
      </right>
      <top/>
      <bottom style="medium">
        <color rgb="FF333399"/>
      </bottom>
      <diagonal/>
    </border>
    <border>
      <left style="thick">
        <color rgb="FF333399"/>
      </left>
      <right/>
      <top/>
      <bottom style="medium">
        <color rgb="FF333399"/>
      </bottom>
      <diagonal/>
    </border>
    <border>
      <left style="thick">
        <color rgb="FF333399"/>
      </left>
      <right/>
      <top/>
      <bottom/>
      <diagonal/>
    </border>
    <border>
      <left/>
      <right style="thick">
        <color rgb="FF333399"/>
      </right>
      <top style="medium">
        <color rgb="FF333399"/>
      </top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71">
    <xf numFmtId="0" fontId="0" fillId="0" borderId="0" xfId="0"/>
    <xf numFmtId="3" fontId="10" fillId="0" borderId="0" xfId="0" applyNumberFormat="1" applyFont="1"/>
    <xf numFmtId="0" fontId="10" fillId="0" borderId="0" xfId="0" applyFont="1"/>
    <xf numFmtId="0" fontId="13" fillId="0" borderId="0" xfId="0" applyFont="1"/>
    <xf numFmtId="0" fontId="11" fillId="0" borderId="11" xfId="0" applyFont="1" applyBorder="1" applyAlignment="1">
      <alignment wrapText="1"/>
    </xf>
    <xf numFmtId="3" fontId="12" fillId="0" borderId="9" xfId="0" applyNumberFormat="1" applyFont="1" applyBorder="1"/>
    <xf numFmtId="14" fontId="11" fillId="0" borderId="0" xfId="0" applyNumberFormat="1" applyFont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/>
    </xf>
    <xf numFmtId="0" fontId="10" fillId="0" borderId="9" xfId="0" applyFont="1" applyBorder="1"/>
    <xf numFmtId="14" fontId="11" fillId="0" borderId="0" xfId="0" applyNumberFormat="1" applyFont="1" applyBorder="1" applyAlignment="1">
      <alignment horizontal="center" vertical="center"/>
    </xf>
    <xf numFmtId="4" fontId="12" fillId="0" borderId="9" xfId="0" applyNumberFormat="1" applyFont="1" applyBorder="1"/>
    <xf numFmtId="0" fontId="11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indent="1"/>
    </xf>
    <xf numFmtId="0" fontId="1" fillId="0" borderId="0" xfId="0" applyFont="1"/>
    <xf numFmtId="0" fontId="12" fillId="0" borderId="14" xfId="0" applyFont="1" applyBorder="1"/>
    <xf numFmtId="0" fontId="12" fillId="0" borderId="10" xfId="0" applyFont="1" applyBorder="1"/>
    <xf numFmtId="0" fontId="16" fillId="0" borderId="10" xfId="0" applyFont="1" applyBorder="1"/>
    <xf numFmtId="4" fontId="12" fillId="0" borderId="0" xfId="0" applyNumberFormat="1" applyFont="1"/>
    <xf numFmtId="0" fontId="16" fillId="0" borderId="10" xfId="0" quotePrefix="1" applyFont="1" applyBorder="1"/>
    <xf numFmtId="0" fontId="16" fillId="0" borderId="0" xfId="0" quotePrefix="1" applyFont="1" applyBorder="1"/>
    <xf numFmtId="4" fontId="12" fillId="0" borderId="13" xfId="0" applyNumberFormat="1" applyFont="1" applyBorder="1"/>
    <xf numFmtId="0" fontId="16" fillId="0" borderId="10" xfId="0" quotePrefix="1" applyFont="1" applyBorder="1" applyAlignment="1">
      <alignment horizontal="left" indent="1"/>
    </xf>
    <xf numFmtId="4" fontId="14" fillId="0" borderId="0" xfId="0" applyNumberFormat="1" applyFont="1"/>
    <xf numFmtId="0" fontId="12" fillId="0" borderId="10" xfId="0" quotePrefix="1" applyFont="1" applyBorder="1"/>
    <xf numFmtId="0" fontId="14" fillId="0" borderId="10" xfId="0" applyFont="1" applyBorder="1"/>
    <xf numFmtId="4" fontId="12" fillId="0" borderId="0" xfId="0" applyNumberFormat="1" applyFont="1" applyBorder="1"/>
    <xf numFmtId="0" fontId="16" fillId="0" borderId="11" xfId="0" applyFont="1" applyBorder="1"/>
    <xf numFmtId="0" fontId="12" fillId="0" borderId="12" xfId="0" applyFont="1" applyBorder="1"/>
    <xf numFmtId="0" fontId="12" fillId="0" borderId="8" xfId="0" applyFont="1" applyBorder="1"/>
    <xf numFmtId="0" fontId="12" fillId="0" borderId="0" xfId="0" applyFont="1"/>
    <xf numFmtId="4" fontId="12" fillId="0" borderId="9" xfId="0" applyNumberFormat="1" applyFont="1" applyBorder="1" applyAlignment="1">
      <alignment horizontal="right"/>
    </xf>
    <xf numFmtId="4" fontId="12" fillId="0" borderId="0" xfId="0" quotePrefix="1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/>
    <xf numFmtId="4" fontId="12" fillId="0" borderId="13" xfId="0" quotePrefix="1" applyNumberFormat="1" applyFont="1" applyBorder="1" applyAlignment="1">
      <alignment horizontal="right"/>
    </xf>
    <xf numFmtId="4" fontId="12" fillId="0" borderId="0" xfId="0" quotePrefix="1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4" fontId="12" fillId="0" borderId="13" xfId="0" applyNumberFormat="1" applyFont="1" applyBorder="1" applyAlignment="1">
      <alignment horizontal="right"/>
    </xf>
    <xf numFmtId="0" fontId="12" fillId="0" borderId="13" xfId="0" applyFont="1" applyBorder="1"/>
    <xf numFmtId="0" fontId="12" fillId="0" borderId="11" xfId="0" applyFont="1" applyBorder="1"/>
    <xf numFmtId="4" fontId="12" fillId="0" borderId="8" xfId="0" applyNumberFormat="1" applyFont="1" applyBorder="1" applyAlignment="1">
      <alignment horizontal="right"/>
    </xf>
    <xf numFmtId="3" fontId="12" fillId="0" borderId="8" xfId="0" applyNumberFormat="1" applyFont="1" applyBorder="1"/>
    <xf numFmtId="0" fontId="14" fillId="0" borderId="10" xfId="0" applyFont="1" applyBorder="1" applyAlignment="1">
      <alignment vertical="center"/>
    </xf>
    <xf numFmtId="0" fontId="14" fillId="0" borderId="10" xfId="0" quotePrefix="1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quotePrefix="1" applyFont="1" applyBorder="1" applyAlignment="1">
      <alignment vertical="center" wrapText="1"/>
    </xf>
    <xf numFmtId="4" fontId="12" fillId="0" borderId="0" xfId="0" applyNumberFormat="1" applyFont="1" applyFill="1" applyAlignment="1">
      <alignment horizontal="right"/>
    </xf>
    <xf numFmtId="4" fontId="12" fillId="7" borderId="0" xfId="0" applyNumberFormat="1" applyFont="1" applyFill="1" applyAlignment="1">
      <alignment horizontal="right"/>
    </xf>
    <xf numFmtId="4" fontId="12" fillId="7" borderId="0" xfId="0" applyNumberFormat="1" applyFont="1" applyFill="1"/>
    <xf numFmtId="3" fontId="10" fillId="7" borderId="8" xfId="0" applyNumberFormat="1" applyFont="1" applyFill="1" applyBorder="1"/>
    <xf numFmtId="0" fontId="11" fillId="0" borderId="10" xfId="0" applyFont="1" applyBorder="1" applyAlignment="1">
      <alignment wrapText="1"/>
    </xf>
    <xf numFmtId="0" fontId="11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14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4" fontId="19" fillId="0" borderId="0" xfId="0" applyNumberFormat="1" applyFont="1"/>
    <xf numFmtId="0" fontId="0" fillId="7" borderId="0" xfId="0" applyFill="1"/>
    <xf numFmtId="0" fontId="15" fillId="0" borderId="0" xfId="0" quotePrefix="1" applyFont="1"/>
    <xf numFmtId="0" fontId="14" fillId="0" borderId="10" xfId="0" quotePrefix="1" applyFont="1" applyBorder="1"/>
    <xf numFmtId="0" fontId="17" fillId="0" borderId="10" xfId="0" applyFont="1" applyBorder="1" applyAlignment="1">
      <alignment horizontal="left" vertical="center" wrapText="1" indent="5"/>
    </xf>
    <xf numFmtId="0" fontId="0" fillId="0" borderId="0" xfId="0" applyBorder="1"/>
    <xf numFmtId="0" fontId="1" fillId="0" borderId="0" xfId="0" applyFont="1" applyAlignment="1"/>
    <xf numFmtId="4" fontId="12" fillId="8" borderId="0" xfId="0" quotePrefix="1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left"/>
    </xf>
    <xf numFmtId="0" fontId="0" fillId="0" borderId="9" xfId="0" applyBorder="1"/>
    <xf numFmtId="0" fontId="10" fillId="0" borderId="0" xfId="0" applyFont="1" applyBorder="1"/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146A4-0EB0-40C1-BCF3-43D65F80D32D}">
  <sheetPr>
    <pageSetUpPr fitToPage="1"/>
  </sheetPr>
  <dimension ref="A1:BS48"/>
  <sheetViews>
    <sheetView showGridLines="0" zoomScale="75" zoomScaleNormal="75" workbookViewId="0"/>
  </sheetViews>
  <sheetFormatPr defaultColWidth="11.5703125" defaultRowHeight="14.25" x14ac:dyDescent="0.2"/>
  <cols>
    <col min="1" max="1" width="64.28515625" style="2" customWidth="1"/>
    <col min="2" max="23" width="19.7109375" style="2" customWidth="1"/>
    <col min="24" max="28" width="19.7109375" customWidth="1"/>
    <col min="30" max="71" width="13.7109375" customWidth="1"/>
  </cols>
  <sheetData>
    <row r="1" spans="1:71" ht="18" x14ac:dyDescent="0.2">
      <c r="A1" s="11" t="s">
        <v>25</v>
      </c>
    </row>
    <row r="2" spans="1:71" ht="16.5" x14ac:dyDescent="0.3">
      <c r="A2" s="12" t="s">
        <v>0</v>
      </c>
    </row>
    <row r="3" spans="1:71" ht="16.5" x14ac:dyDescent="0.3">
      <c r="A3" s="12" t="s">
        <v>39</v>
      </c>
    </row>
    <row r="4" spans="1:71" ht="16.5" x14ac:dyDescent="0.3">
      <c r="A4" s="12" t="s">
        <v>40</v>
      </c>
    </row>
    <row r="5" spans="1:71" ht="16.5" x14ac:dyDescent="0.3">
      <c r="A5" s="12" t="s">
        <v>23</v>
      </c>
    </row>
    <row r="6" spans="1:71" ht="16.5" x14ac:dyDescent="0.3">
      <c r="A6" s="12" t="s">
        <v>41</v>
      </c>
    </row>
    <row r="7" spans="1:71" ht="16.5" x14ac:dyDescent="0.3">
      <c r="A7" s="12" t="s">
        <v>7</v>
      </c>
    </row>
    <row r="8" spans="1:71" ht="16.5" x14ac:dyDescent="0.3">
      <c r="A8" s="12" t="s">
        <v>26</v>
      </c>
    </row>
    <row r="9" spans="1:71" ht="15" customHeight="1" x14ac:dyDescent="0.2"/>
    <row r="10" spans="1:71" s="3" customFormat="1" ht="19.5" thickBot="1" x14ac:dyDescent="0.35">
      <c r="A10" s="4"/>
      <c r="B10" s="6">
        <v>32509</v>
      </c>
      <c r="C10" s="6">
        <v>32690</v>
      </c>
      <c r="D10" s="6">
        <v>32874</v>
      </c>
      <c r="E10" s="6">
        <v>32905</v>
      </c>
      <c r="F10" s="6">
        <v>33147</v>
      </c>
      <c r="G10" s="6">
        <v>33178</v>
      </c>
      <c r="H10" s="6">
        <v>33239</v>
      </c>
      <c r="I10" s="6">
        <v>33298</v>
      </c>
      <c r="J10" s="6">
        <v>33543</v>
      </c>
      <c r="K10" s="6">
        <v>33573</v>
      </c>
      <c r="L10" s="6">
        <v>33878</v>
      </c>
      <c r="M10" s="6">
        <v>33909</v>
      </c>
      <c r="N10" s="6">
        <v>33970</v>
      </c>
      <c r="O10" s="6">
        <v>34151</v>
      </c>
      <c r="P10" s="7">
        <v>34274</v>
      </c>
      <c r="Q10" s="7">
        <v>34639</v>
      </c>
      <c r="R10" s="7">
        <v>35186</v>
      </c>
      <c r="S10" s="7">
        <v>35704</v>
      </c>
      <c r="T10" s="7">
        <v>36312</v>
      </c>
      <c r="U10" s="7">
        <v>36770</v>
      </c>
      <c r="V10" s="7">
        <v>37043</v>
      </c>
      <c r="W10" s="7">
        <v>37257</v>
      </c>
      <c r="X10" s="7">
        <v>37288</v>
      </c>
      <c r="Y10" s="7">
        <v>37622</v>
      </c>
      <c r="Z10" s="7">
        <v>37773</v>
      </c>
      <c r="AA10" s="7">
        <v>38261</v>
      </c>
      <c r="AB10" s="9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</row>
    <row r="11" spans="1:71" s="3" customFormat="1" ht="24.95" hidden="1" customHeight="1" x14ac:dyDescent="0.3">
      <c r="A11" s="51"/>
      <c r="B11" s="56">
        <v>135.30000000000001</v>
      </c>
      <c r="C11" s="56">
        <v>138.01</v>
      </c>
      <c r="D11" s="57" t="s">
        <v>33</v>
      </c>
      <c r="E11" s="56">
        <v>140.77000000000001</v>
      </c>
      <c r="F11" s="56">
        <v>143.59</v>
      </c>
      <c r="G11" s="57" t="s">
        <v>33</v>
      </c>
      <c r="H11" s="57" t="s">
        <v>33</v>
      </c>
      <c r="I11" s="58">
        <v>108.26</v>
      </c>
      <c r="J11" s="57" t="s">
        <v>33</v>
      </c>
      <c r="K11" s="56">
        <v>110.43</v>
      </c>
      <c r="L11" s="56">
        <v>112.64</v>
      </c>
      <c r="M11" s="57" t="s">
        <v>33</v>
      </c>
      <c r="N11" s="57" t="s">
        <v>36</v>
      </c>
      <c r="O11" s="56">
        <v>114.89</v>
      </c>
      <c r="P11" s="57" t="s">
        <v>33</v>
      </c>
      <c r="Q11" s="56">
        <v>117.19</v>
      </c>
      <c r="R11" s="56">
        <v>119.53</v>
      </c>
      <c r="S11" s="56">
        <v>121.92</v>
      </c>
      <c r="T11" s="56">
        <v>103.14</v>
      </c>
      <c r="U11" s="59">
        <v>105.2</v>
      </c>
      <c r="V11" s="59">
        <v>107.3</v>
      </c>
      <c r="W11" s="57" t="s">
        <v>33</v>
      </c>
      <c r="X11" s="56">
        <v>109.45</v>
      </c>
      <c r="Y11" s="57" t="s">
        <v>33</v>
      </c>
      <c r="Z11" s="56">
        <v>111.64</v>
      </c>
      <c r="AA11" s="56">
        <v>113.87</v>
      </c>
      <c r="AB11" s="52"/>
      <c r="AD11" s="56"/>
      <c r="AL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</row>
    <row r="12" spans="1:71" s="3" customFormat="1" ht="24.95" hidden="1" customHeight="1" x14ac:dyDescent="0.3">
      <c r="A12" s="51"/>
      <c r="B12" s="56">
        <v>1981</v>
      </c>
      <c r="C12" s="56">
        <v>1981</v>
      </c>
      <c r="D12" s="53"/>
      <c r="E12" s="56">
        <v>1981</v>
      </c>
      <c r="F12" s="56">
        <v>1981</v>
      </c>
      <c r="G12" s="56"/>
      <c r="H12" s="53"/>
      <c r="I12" s="58">
        <v>1988</v>
      </c>
      <c r="J12" s="53"/>
      <c r="K12" s="56">
        <v>1988</v>
      </c>
      <c r="L12" s="56">
        <v>1988</v>
      </c>
      <c r="N12" s="53"/>
      <c r="O12" s="56">
        <v>1988</v>
      </c>
      <c r="P12" s="54"/>
      <c r="Q12" s="56">
        <v>1988</v>
      </c>
      <c r="R12" s="56">
        <v>1988</v>
      </c>
      <c r="S12" s="56">
        <v>1988</v>
      </c>
      <c r="T12" s="56">
        <v>1996</v>
      </c>
      <c r="U12" s="56">
        <v>1996</v>
      </c>
      <c r="V12" s="56">
        <v>1996</v>
      </c>
      <c r="W12" s="56"/>
      <c r="X12" s="56">
        <v>1996</v>
      </c>
      <c r="Y12" s="54"/>
      <c r="Z12" s="56">
        <v>1996</v>
      </c>
      <c r="AA12" s="56">
        <v>1996</v>
      </c>
      <c r="AB12" s="52"/>
      <c r="AD12" s="56"/>
      <c r="AL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</row>
    <row r="13" spans="1:71" s="3" customFormat="1" ht="24.95" hidden="1" customHeight="1" thickBot="1" x14ac:dyDescent="0.35">
      <c r="A13" s="51"/>
      <c r="B13" s="53"/>
      <c r="C13" s="56"/>
      <c r="D13" s="53"/>
      <c r="E13" s="53"/>
      <c r="F13" s="53"/>
      <c r="G13" s="53"/>
      <c r="H13" s="53"/>
      <c r="I13" s="58" t="s">
        <v>34</v>
      </c>
      <c r="J13" s="53"/>
      <c r="K13" s="53"/>
      <c r="L13" s="53"/>
      <c r="N13" s="53"/>
      <c r="O13" s="53"/>
      <c r="P13" s="54"/>
      <c r="Q13" s="54"/>
      <c r="R13" s="54"/>
      <c r="S13" s="54"/>
      <c r="T13" s="57" t="s">
        <v>35</v>
      </c>
      <c r="U13" s="54"/>
      <c r="V13" s="54"/>
      <c r="W13" s="54"/>
      <c r="X13" s="54"/>
      <c r="Y13" s="54"/>
      <c r="Z13" s="54"/>
      <c r="AA13" s="54"/>
      <c r="AB13" s="52"/>
      <c r="AD13" s="56"/>
      <c r="AF13" s="56"/>
      <c r="AG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</row>
    <row r="14" spans="1:71" s="3" customFormat="1" ht="24.95" customHeight="1" x14ac:dyDescent="0.25">
      <c r="A14" s="14" t="s">
        <v>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5"/>
      <c r="V14" s="5"/>
      <c r="W14" s="5"/>
      <c r="X14" s="5"/>
      <c r="Y14" s="5"/>
      <c r="Z14" s="5"/>
      <c r="AA14" s="5"/>
    </row>
    <row r="15" spans="1:71" ht="24.95" customHeight="1" x14ac:dyDescent="0.3">
      <c r="A15" s="16" t="s">
        <v>3</v>
      </c>
      <c r="B15" s="31">
        <v>3645.1751243805802</v>
      </c>
      <c r="C15" s="31">
        <v>3717.9814526064802</v>
      </c>
      <c r="D15" s="31">
        <v>3717.9814526064802</v>
      </c>
      <c r="E15" s="31">
        <v>3792.5230355057902</v>
      </c>
      <c r="F15" s="31">
        <f>156053/40.3399</f>
        <v>3868.4528221438327</v>
      </c>
      <c r="G15" s="31">
        <v>3868.45282214383</v>
      </c>
      <c r="H15" s="31">
        <v>3868.45282214383</v>
      </c>
      <c r="I15" s="31">
        <v>3945.5477083483102</v>
      </c>
      <c r="J15" s="31">
        <v>4145.9944124799504</v>
      </c>
      <c r="K15" s="31">
        <v>4228.8156391066896</v>
      </c>
      <c r="L15" s="31">
        <v>4313.5952245791404</v>
      </c>
      <c r="M15" s="31">
        <v>4313.5952245791404</v>
      </c>
      <c r="N15" s="31">
        <v>4313.5952245791404</v>
      </c>
      <c r="O15" s="32">
        <v>4399.9365392576601</v>
      </c>
      <c r="P15" s="32">
        <v>4399.9365392576601</v>
      </c>
      <c r="Q15" s="32">
        <v>4487.8395831422504</v>
      </c>
      <c r="R15" s="32">
        <v>4577.7009858725496</v>
      </c>
      <c r="S15" s="32">
        <v>4669.1241178089203</v>
      </c>
      <c r="T15" s="32">
        <f>192118/40.3399</f>
        <v>4762.4808192385208</v>
      </c>
      <c r="U15" s="32">
        <f>195960/40.3399</f>
        <v>4857.7215114563996</v>
      </c>
      <c r="V15" s="48">
        <f>199880/40.3399</f>
        <v>4954.8957731675091</v>
      </c>
      <c r="W15" s="48">
        <f>V15</f>
        <v>4954.8957731675091</v>
      </c>
      <c r="X15" s="48">
        <f>203877/40.3399</f>
        <v>5053.9788150193726</v>
      </c>
      <c r="Y15" s="48">
        <f>X15</f>
        <v>5053.9788150193726</v>
      </c>
      <c r="Z15" s="48">
        <f>207955/40.3399</f>
        <v>5155.0697944219</v>
      </c>
      <c r="AA15" s="48">
        <f>212114/40.3399</f>
        <v>5258.1687113750904</v>
      </c>
    </row>
    <row r="16" spans="1:71" ht="24.95" customHeight="1" x14ac:dyDescent="0.3">
      <c r="A16" s="18" t="s">
        <v>9</v>
      </c>
      <c r="B16" s="34">
        <v>2467.6065136502598</v>
      </c>
      <c r="C16" s="35">
        <v>2516.93732508013</v>
      </c>
      <c r="D16" s="35">
        <v>2603.7992161606699</v>
      </c>
      <c r="E16" s="35">
        <v>2655.8816457155299</v>
      </c>
      <c r="F16" s="35">
        <f>109280/40.3399</f>
        <v>2708.9804387219601</v>
      </c>
      <c r="G16" s="35">
        <v>2763.1699632373902</v>
      </c>
      <c r="H16" s="35">
        <v>2763.1699632373902</v>
      </c>
      <c r="I16" s="35">
        <v>2818.42542990935</v>
      </c>
      <c r="J16" s="35">
        <v>2846.6109236760599</v>
      </c>
      <c r="K16" s="35">
        <v>2903.4776982590402</v>
      </c>
      <c r="L16" s="35">
        <v>2961.6830978757998</v>
      </c>
      <c r="M16" s="35">
        <v>3050.5281371545302</v>
      </c>
      <c r="N16" s="35">
        <v>3050.5281371545302</v>
      </c>
      <c r="O16" s="32">
        <v>3111.58431230618</v>
      </c>
      <c r="P16" s="32">
        <v>3173.8303763767399</v>
      </c>
      <c r="Q16" s="32">
        <v>3237.2415400137302</v>
      </c>
      <c r="R16" s="32">
        <v>3302.0409073894598</v>
      </c>
      <c r="S16" s="32">
        <v>3368.0053743316198</v>
      </c>
      <c r="T16" s="32">
        <f>138582/40.3399</f>
        <v>3435.3580450125064</v>
      </c>
      <c r="U16" s="32">
        <v>3504.1237087845998</v>
      </c>
      <c r="V16" s="48">
        <v>3574.2</v>
      </c>
      <c r="W16" s="48">
        <f>V16</f>
        <v>3574.2</v>
      </c>
      <c r="X16" s="48">
        <f>1.02*W16</f>
        <v>3645.6839999999997</v>
      </c>
      <c r="Y16" s="48">
        <f>X16</f>
        <v>3645.6839999999997</v>
      </c>
      <c r="Z16" s="48">
        <f>1.02*Y16</f>
        <v>3718.5976799999999</v>
      </c>
      <c r="AA16" s="48">
        <f>1.02*Z16</f>
        <v>3792.9696335999997</v>
      </c>
    </row>
    <row r="17" spans="1:27" ht="24.95" customHeight="1" x14ac:dyDescent="0.3">
      <c r="A17" s="18" t="s">
        <v>10</v>
      </c>
      <c r="B17" s="31">
        <v>3645.1751243805802</v>
      </c>
      <c r="C17" s="31">
        <v>3717.9814526064802</v>
      </c>
      <c r="D17" s="31">
        <v>3717.9814526064802</v>
      </c>
      <c r="E17" s="31">
        <v>3792.5230355057902</v>
      </c>
      <c r="F17" s="31">
        <f>156053/40.3399</f>
        <v>3868.4528221438327</v>
      </c>
      <c r="G17" s="31">
        <v>3868.45282214383</v>
      </c>
      <c r="H17" s="31">
        <v>3868.45282214383</v>
      </c>
      <c r="I17" s="31">
        <v>3945.5477083483102</v>
      </c>
      <c r="J17" s="31">
        <v>4145.9944124799504</v>
      </c>
      <c r="K17" s="31">
        <v>4228.8156391066896</v>
      </c>
      <c r="L17" s="31">
        <v>4313.5952245791404</v>
      </c>
      <c r="M17" s="31">
        <v>4313.5952245791404</v>
      </c>
      <c r="N17" s="31">
        <v>4313.5952245791404</v>
      </c>
      <c r="O17" s="32">
        <v>4399.9365392576601</v>
      </c>
      <c r="P17" s="32">
        <v>4399.9365392576601</v>
      </c>
      <c r="Q17" s="32">
        <v>4487.8395831422504</v>
      </c>
      <c r="R17" s="32">
        <v>4577.7009858725496</v>
      </c>
      <c r="S17" s="32">
        <v>4669.1241178089203</v>
      </c>
      <c r="T17" s="32">
        <v>4762.4808192385199</v>
      </c>
      <c r="U17" s="32">
        <f>U15</f>
        <v>4857.7215114563996</v>
      </c>
      <c r="V17" s="48">
        <f>V15</f>
        <v>4954.8957731675091</v>
      </c>
      <c r="W17" s="48">
        <f>W15</f>
        <v>4954.8957731675091</v>
      </c>
      <c r="X17" s="48">
        <f t="shared" ref="X17:AA17" si="0">X15</f>
        <v>5053.9788150193726</v>
      </c>
      <c r="Y17" s="48">
        <f t="shared" si="0"/>
        <v>5053.9788150193726</v>
      </c>
      <c r="Z17" s="48">
        <f t="shared" si="0"/>
        <v>5155.0697944219</v>
      </c>
      <c r="AA17" s="48">
        <f t="shared" si="0"/>
        <v>5258.1687113750904</v>
      </c>
    </row>
    <row r="18" spans="1:27" s="3" customFormat="1" ht="24.95" customHeight="1" x14ac:dyDescent="0.25">
      <c r="A18" s="23" t="s">
        <v>13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24.95" customHeight="1" x14ac:dyDescent="0.3">
      <c r="A19" s="16" t="s">
        <v>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ht="24.95" customHeight="1" x14ac:dyDescent="0.3">
      <c r="A20" s="18" t="s">
        <v>14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24.95" customHeight="1" x14ac:dyDescent="0.3">
      <c r="A21" s="62" t="s">
        <v>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24.95" customHeight="1" x14ac:dyDescent="0.3">
      <c r="A22" s="24" t="s">
        <v>12</v>
      </c>
      <c r="B22" s="32">
        <f>34287/40.3399</f>
        <v>849.95252839000591</v>
      </c>
      <c r="C22" s="35">
        <f>34972/40.3399</f>
        <v>866.93323483697282</v>
      </c>
      <c r="D22" s="35">
        <f>34972/40.3399</f>
        <v>866.93323483697282</v>
      </c>
      <c r="E22" s="35">
        <f>35673/40.3399</f>
        <v>884.31057092357685</v>
      </c>
      <c r="F22" s="35">
        <f>36387/40.3399</f>
        <v>902.01016859238621</v>
      </c>
      <c r="G22" s="35">
        <f>36387/40.3399</f>
        <v>902.01016859238621</v>
      </c>
      <c r="H22" s="35">
        <f>36387/40.3399</f>
        <v>902.01016859238621</v>
      </c>
      <c r="I22" s="35">
        <f>37114/40.3399</f>
        <v>920.03202784340067</v>
      </c>
      <c r="J22" s="35">
        <f>37114/40.3399</f>
        <v>920.03202784340067</v>
      </c>
      <c r="K22" s="35">
        <f>37856/40.3399</f>
        <v>938.42572738157503</v>
      </c>
      <c r="L22" s="35">
        <f>38614/40.3399</f>
        <v>957.21605655938663</v>
      </c>
      <c r="M22" s="35">
        <f>38614/40.3399</f>
        <v>957.21605655938663</v>
      </c>
      <c r="N22" s="32">
        <f>41155/40.3399</f>
        <v>1020.2058012042668</v>
      </c>
      <c r="O22" s="32">
        <v>1040.6322276455801</v>
      </c>
      <c r="P22" s="35">
        <v>1040.6300000000001</v>
      </c>
      <c r="Q22" s="32">
        <v>1061.4304943740599</v>
      </c>
      <c r="R22" s="32">
        <v>1082.67496944712</v>
      </c>
      <c r="S22" s="32">
        <v>1104.2912848073499</v>
      </c>
      <c r="T22" s="32">
        <v>1126.3785978646499</v>
      </c>
      <c r="U22" s="32">
        <v>1148.93690861901</v>
      </c>
      <c r="V22" s="48">
        <f>47275/40.3399</f>
        <v>1171.9166383654892</v>
      </c>
      <c r="W22" s="48">
        <v>1195.3599999999999</v>
      </c>
      <c r="X22" s="48">
        <v>1219.27</v>
      </c>
      <c r="Y22" s="48">
        <v>1243.6600000000001</v>
      </c>
      <c r="Z22" s="48">
        <v>1268.53</v>
      </c>
      <c r="AA22" s="48">
        <v>1293.9000000000001</v>
      </c>
    </row>
    <row r="23" spans="1:27" ht="24.95" customHeight="1" x14ac:dyDescent="0.3">
      <c r="A23" s="24" t="s">
        <v>2</v>
      </c>
      <c r="B23" s="32">
        <f>28003/40.3399</f>
        <v>694.17623742250225</v>
      </c>
      <c r="C23" s="31">
        <f>28563/40.3399</f>
        <v>708.05827480980372</v>
      </c>
      <c r="D23" s="31">
        <f>28563/40.3399</f>
        <v>708.05827480980372</v>
      </c>
      <c r="E23" s="31">
        <f>29134/40.3399</f>
        <v>722.21299507435572</v>
      </c>
      <c r="F23" s="31">
        <f>29717/40.3399</f>
        <v>736.66518756863547</v>
      </c>
      <c r="G23" s="31">
        <f>29717/40.3399</f>
        <v>736.66518756863547</v>
      </c>
      <c r="H23" s="31">
        <f>29717/40.3399</f>
        <v>736.66518756863547</v>
      </c>
      <c r="I23" s="31">
        <f>30311/40.3399</f>
        <v>751.39006294016599</v>
      </c>
      <c r="J23" s="31">
        <f>30311/40.3399</f>
        <v>751.39006294016599</v>
      </c>
      <c r="K23" s="31">
        <f>30917/40.3399</f>
        <v>766.41241054142426</v>
      </c>
      <c r="L23" s="31">
        <f>31536/40.3399</f>
        <v>781.75701972488775</v>
      </c>
      <c r="M23" s="31">
        <f>31536/40.3399</f>
        <v>781.75701972488775</v>
      </c>
      <c r="N23" s="32">
        <f>32924/40.3399</f>
        <v>816.16464096341338</v>
      </c>
      <c r="O23" s="32">
        <v>832.50082424596997</v>
      </c>
      <c r="P23" s="31">
        <v>832.5</v>
      </c>
      <c r="Q23" s="32">
        <v>849.13447975825397</v>
      </c>
      <c r="R23" s="32">
        <v>866.13997555769799</v>
      </c>
      <c r="S23" s="32">
        <v>883.44294358687102</v>
      </c>
      <c r="T23" s="32">
        <v>901.09296255072502</v>
      </c>
      <c r="U23" s="32">
        <v>919.13961115421705</v>
      </c>
      <c r="V23" s="48">
        <f>37820/40.3399</f>
        <v>937.53331069239141</v>
      </c>
      <c r="W23" s="48">
        <v>956.28</v>
      </c>
      <c r="X23" s="48">
        <v>975.4</v>
      </c>
      <c r="Y23" s="48">
        <v>994.91</v>
      </c>
      <c r="Z23" s="48">
        <v>1014.8</v>
      </c>
      <c r="AA23" s="48">
        <v>1035.0899999999999</v>
      </c>
    </row>
    <row r="24" spans="1:27" ht="24.95" customHeight="1" x14ac:dyDescent="0.3">
      <c r="A24" s="16" t="s">
        <v>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5"/>
      <c r="P24" s="32"/>
      <c r="Q24" s="32"/>
      <c r="R24" s="32"/>
      <c r="S24" s="32"/>
      <c r="T24" s="32"/>
      <c r="U24" s="33"/>
      <c r="V24" s="33"/>
      <c r="W24" s="33"/>
      <c r="X24" s="33"/>
      <c r="Y24" s="33"/>
      <c r="Z24" s="33"/>
      <c r="AA24" s="33"/>
    </row>
    <row r="25" spans="1:27" ht="24.95" customHeight="1" x14ac:dyDescent="0.2">
      <c r="A25" s="45" t="s">
        <v>20</v>
      </c>
      <c r="O25" s="31"/>
      <c r="V25" s="1"/>
      <c r="W25" s="1"/>
    </row>
    <row r="26" spans="1:27" ht="24.95" customHeight="1" x14ac:dyDescent="0.2">
      <c r="A26" s="63" t="s">
        <v>28</v>
      </c>
      <c r="B26" s="36">
        <v>849.95252839000602</v>
      </c>
      <c r="C26" s="32">
        <v>866.93323483697304</v>
      </c>
      <c r="D26" s="32">
        <v>866.93323483697304</v>
      </c>
      <c r="E26" s="32">
        <v>884.31057092357696</v>
      </c>
      <c r="F26" s="32">
        <v>902.01016859238598</v>
      </c>
      <c r="G26" s="32">
        <v>902.01016859238598</v>
      </c>
      <c r="H26" s="32">
        <v>902.01016859238598</v>
      </c>
      <c r="I26" s="32">
        <v>920.03202784340101</v>
      </c>
      <c r="J26" s="32">
        <v>920.03202784340101</v>
      </c>
      <c r="K26" s="32">
        <v>938.42572738157503</v>
      </c>
      <c r="L26" s="32">
        <v>957.24084591186397</v>
      </c>
      <c r="M26" s="32">
        <v>957.24084591186397</v>
      </c>
      <c r="N26" s="35" t="s">
        <v>5</v>
      </c>
      <c r="O26" s="35" t="s">
        <v>5</v>
      </c>
      <c r="P26" s="35" t="s">
        <v>5</v>
      </c>
      <c r="Q26" s="35" t="s">
        <v>5</v>
      </c>
      <c r="R26" s="35" t="s">
        <v>5</v>
      </c>
      <c r="S26" s="35" t="s">
        <v>5</v>
      </c>
      <c r="T26" s="35" t="s">
        <v>5</v>
      </c>
      <c r="U26" s="35" t="s">
        <v>5</v>
      </c>
      <c r="V26" s="35" t="s">
        <v>5</v>
      </c>
      <c r="W26" s="35" t="s">
        <v>5</v>
      </c>
      <c r="X26" s="35" t="s">
        <v>5</v>
      </c>
      <c r="Y26" s="35" t="s">
        <v>5</v>
      </c>
      <c r="Z26" s="35" t="s">
        <v>5</v>
      </c>
      <c r="AA26" s="35" t="s">
        <v>5</v>
      </c>
    </row>
    <row r="27" spans="1:27" ht="24.95" customHeight="1" x14ac:dyDescent="0.2">
      <c r="A27" s="63" t="s">
        <v>29</v>
      </c>
      <c r="B27" s="38">
        <v>1192.5661689791</v>
      </c>
      <c r="C27" s="32">
        <v>1216.38873670981</v>
      </c>
      <c r="D27" s="32">
        <v>1216.38873670981</v>
      </c>
      <c r="E27" s="32">
        <v>1240.73188084254</v>
      </c>
      <c r="F27" s="32">
        <v>1265.5460226723401</v>
      </c>
      <c r="G27" s="32">
        <v>1265.5460226723401</v>
      </c>
      <c r="H27" s="32">
        <v>1265.5460226723401</v>
      </c>
      <c r="I27" s="32">
        <v>1290.8559515516899</v>
      </c>
      <c r="J27" s="32">
        <v>1290.8559515516899</v>
      </c>
      <c r="K27" s="32">
        <v>1316.66166748058</v>
      </c>
      <c r="L27" s="32">
        <v>1343.03753851646</v>
      </c>
      <c r="M27" s="32">
        <v>1343.03753851646</v>
      </c>
      <c r="N27" s="31" t="s">
        <v>5</v>
      </c>
      <c r="O27" s="31" t="s">
        <v>5</v>
      </c>
      <c r="P27" s="31" t="s">
        <v>5</v>
      </c>
      <c r="Q27" s="31" t="s">
        <v>5</v>
      </c>
      <c r="R27" s="31" t="s">
        <v>5</v>
      </c>
      <c r="S27" s="31" t="s">
        <v>5</v>
      </c>
      <c r="T27" s="31" t="s">
        <v>5</v>
      </c>
      <c r="U27" s="31" t="s">
        <v>5</v>
      </c>
      <c r="V27" s="31" t="s">
        <v>5</v>
      </c>
      <c r="W27" s="31" t="s">
        <v>5</v>
      </c>
      <c r="X27" s="31" t="s">
        <v>5</v>
      </c>
      <c r="Y27" s="31" t="s">
        <v>5</v>
      </c>
      <c r="Z27" s="31" t="s">
        <v>5</v>
      </c>
      <c r="AA27" s="31" t="s">
        <v>5</v>
      </c>
    </row>
    <row r="28" spans="1:27" ht="24.95" customHeight="1" x14ac:dyDescent="0.2">
      <c r="A28" s="46" t="s">
        <v>2</v>
      </c>
      <c r="O28" s="31"/>
      <c r="V28" s="1"/>
      <c r="W28" s="1"/>
    </row>
    <row r="29" spans="1:27" ht="24.95" customHeight="1" x14ac:dyDescent="0.2">
      <c r="A29" s="63" t="s">
        <v>28</v>
      </c>
      <c r="B29" s="38">
        <v>694.17623742250203</v>
      </c>
      <c r="C29" s="32">
        <v>708.03348545732604</v>
      </c>
      <c r="D29" s="32">
        <v>708.03348545732604</v>
      </c>
      <c r="E29" s="32">
        <v>722.21299507435594</v>
      </c>
      <c r="F29" s="32">
        <v>736.66518756863502</v>
      </c>
      <c r="G29" s="32">
        <v>736.66518756863502</v>
      </c>
      <c r="H29" s="32">
        <v>736.66518756863502</v>
      </c>
      <c r="I29" s="32">
        <v>751.39006294016599</v>
      </c>
      <c r="J29" s="32">
        <v>751.39006294016599</v>
      </c>
      <c r="K29" s="32">
        <v>766.41241054142404</v>
      </c>
      <c r="L29" s="32">
        <v>781.75701972488798</v>
      </c>
      <c r="M29" s="32">
        <v>781.75701972488798</v>
      </c>
      <c r="N29" s="35" t="s">
        <v>5</v>
      </c>
      <c r="O29" s="35" t="s">
        <v>5</v>
      </c>
      <c r="P29" s="35" t="s">
        <v>5</v>
      </c>
      <c r="Q29" s="35" t="s">
        <v>5</v>
      </c>
      <c r="R29" s="35" t="s">
        <v>5</v>
      </c>
      <c r="S29" s="35" t="s">
        <v>5</v>
      </c>
      <c r="T29" s="35" t="s">
        <v>5</v>
      </c>
      <c r="U29" s="35" t="s">
        <v>5</v>
      </c>
      <c r="V29" s="35" t="s">
        <v>5</v>
      </c>
      <c r="W29" s="35" t="s">
        <v>5</v>
      </c>
      <c r="X29" s="35" t="s">
        <v>5</v>
      </c>
      <c r="Y29" s="35" t="s">
        <v>5</v>
      </c>
      <c r="Z29" s="35" t="s">
        <v>5</v>
      </c>
      <c r="AA29" s="35" t="s">
        <v>5</v>
      </c>
    </row>
    <row r="30" spans="1:27" ht="24.95" customHeight="1" x14ac:dyDescent="0.2">
      <c r="A30" s="63" t="s">
        <v>29</v>
      </c>
      <c r="B30" s="38">
        <v>976.55175149169895</v>
      </c>
      <c r="C30" s="32">
        <v>996.06097189135301</v>
      </c>
      <c r="D30" s="32">
        <v>996.06097189135301</v>
      </c>
      <c r="E30" s="32">
        <v>1015.9916112831201</v>
      </c>
      <c r="F30" s="32">
        <v>1036.3188803145299</v>
      </c>
      <c r="G30" s="32">
        <v>1036.3188803145299</v>
      </c>
      <c r="H30" s="32">
        <v>1036.3188803145299</v>
      </c>
      <c r="I30" s="32">
        <v>1057.0427789855701</v>
      </c>
      <c r="J30" s="32">
        <v>1057.0427789855701</v>
      </c>
      <c r="K30" s="32">
        <v>1078.16330729625</v>
      </c>
      <c r="L30" s="32">
        <v>1099.7796226564799</v>
      </c>
      <c r="M30" s="32">
        <v>1099.7796226564799</v>
      </c>
      <c r="N30" s="31" t="s">
        <v>5</v>
      </c>
      <c r="O30" s="31" t="s">
        <v>5</v>
      </c>
      <c r="P30" s="31" t="s">
        <v>5</v>
      </c>
      <c r="Q30" s="31" t="s">
        <v>5</v>
      </c>
      <c r="R30" s="31" t="s">
        <v>5</v>
      </c>
      <c r="S30" s="31" t="s">
        <v>5</v>
      </c>
      <c r="T30" s="31" t="s">
        <v>5</v>
      </c>
      <c r="U30" s="31" t="s">
        <v>5</v>
      </c>
      <c r="V30" s="31" t="s">
        <v>5</v>
      </c>
      <c r="W30" s="31" t="s">
        <v>5</v>
      </c>
      <c r="X30" s="31" t="s">
        <v>5</v>
      </c>
      <c r="Y30" s="31" t="s">
        <v>5</v>
      </c>
      <c r="Z30" s="31" t="s">
        <v>5</v>
      </c>
      <c r="AA30" s="31" t="s">
        <v>5</v>
      </c>
    </row>
    <row r="31" spans="1:27" ht="24.95" customHeight="1" x14ac:dyDescent="0.3">
      <c r="A31" s="16" t="s">
        <v>21</v>
      </c>
      <c r="B31" s="39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5"/>
      <c r="P31" s="32"/>
      <c r="Q31" s="32"/>
      <c r="R31" s="32"/>
      <c r="S31" s="32"/>
      <c r="T31" s="32"/>
      <c r="U31" s="37"/>
      <c r="V31" s="1"/>
      <c r="W31" s="1"/>
    </row>
    <row r="32" spans="1:27" ht="24.95" customHeight="1" x14ac:dyDescent="0.2">
      <c r="A32" s="43" t="s">
        <v>22</v>
      </c>
      <c r="O32" s="31"/>
      <c r="V32" s="1"/>
      <c r="W32" s="1"/>
    </row>
    <row r="33" spans="1:27" ht="24.95" customHeight="1" x14ac:dyDescent="0.2">
      <c r="A33" s="63" t="s">
        <v>28</v>
      </c>
      <c r="B33" s="38">
        <v>694.17623742250203</v>
      </c>
      <c r="C33" s="32">
        <v>708.03348545732604</v>
      </c>
      <c r="D33" s="32">
        <v>708.03348545732604</v>
      </c>
      <c r="E33" s="32">
        <v>722.21299507435594</v>
      </c>
      <c r="F33" s="32">
        <v>736.66518756863502</v>
      </c>
      <c r="G33" s="32">
        <v>736.66518756863502</v>
      </c>
      <c r="H33" s="32">
        <v>736.66518756863502</v>
      </c>
      <c r="I33" s="32">
        <v>751.39006294016599</v>
      </c>
      <c r="J33" s="32">
        <v>751.39006294016599</v>
      </c>
      <c r="K33" s="32">
        <v>766.41241054142404</v>
      </c>
      <c r="L33" s="32">
        <v>781.75701972488798</v>
      </c>
      <c r="M33" s="32">
        <v>781.75701972488798</v>
      </c>
      <c r="N33" s="35" t="s">
        <v>5</v>
      </c>
      <c r="O33" s="35" t="s">
        <v>5</v>
      </c>
      <c r="P33" s="35" t="s">
        <v>5</v>
      </c>
      <c r="Q33" s="35" t="s">
        <v>5</v>
      </c>
      <c r="R33" s="35" t="s">
        <v>5</v>
      </c>
      <c r="S33" s="35" t="s">
        <v>5</v>
      </c>
      <c r="T33" s="35" t="s">
        <v>5</v>
      </c>
      <c r="U33" s="35" t="s">
        <v>5</v>
      </c>
      <c r="V33" s="35" t="s">
        <v>5</v>
      </c>
      <c r="W33" s="35" t="s">
        <v>5</v>
      </c>
      <c r="X33" s="35" t="s">
        <v>5</v>
      </c>
      <c r="Y33" s="35" t="s">
        <v>5</v>
      </c>
      <c r="Z33" s="35" t="s">
        <v>5</v>
      </c>
      <c r="AA33" s="35" t="s">
        <v>5</v>
      </c>
    </row>
    <row r="34" spans="1:27" ht="24.95" customHeight="1" x14ac:dyDescent="0.2">
      <c r="A34" s="63" t="s">
        <v>29</v>
      </c>
      <c r="B34" s="38">
        <v>976.55175149169895</v>
      </c>
      <c r="C34" s="32">
        <v>996.06097189135301</v>
      </c>
      <c r="D34" s="32">
        <v>996.06097189135301</v>
      </c>
      <c r="E34" s="32">
        <v>1015.9916112831201</v>
      </c>
      <c r="F34" s="32">
        <v>1036.3188803145299</v>
      </c>
      <c r="G34" s="32">
        <v>1036.3188803145299</v>
      </c>
      <c r="H34" s="32">
        <v>1036.3188803145299</v>
      </c>
      <c r="I34" s="32">
        <v>1057.0427789855701</v>
      </c>
      <c r="J34" s="32">
        <v>1057.0427789855701</v>
      </c>
      <c r="K34" s="32">
        <v>1078.16330729625</v>
      </c>
      <c r="L34" s="32">
        <v>1099.7796226564799</v>
      </c>
      <c r="M34" s="32">
        <v>1099.7796226564799</v>
      </c>
      <c r="N34" s="31" t="s">
        <v>5</v>
      </c>
      <c r="O34" s="31" t="s">
        <v>5</v>
      </c>
      <c r="P34" s="31" t="s">
        <v>5</v>
      </c>
      <c r="Q34" s="31" t="s">
        <v>5</v>
      </c>
      <c r="R34" s="31" t="s">
        <v>5</v>
      </c>
      <c r="S34" s="31" t="s">
        <v>5</v>
      </c>
      <c r="T34" s="31" t="s">
        <v>5</v>
      </c>
      <c r="U34" s="31" t="s">
        <v>5</v>
      </c>
      <c r="V34" s="31" t="s">
        <v>5</v>
      </c>
      <c r="W34" s="31" t="s">
        <v>5</v>
      </c>
      <c r="X34" s="31" t="s">
        <v>5</v>
      </c>
      <c r="Y34" s="31" t="s">
        <v>5</v>
      </c>
      <c r="Z34" s="31" t="s">
        <v>5</v>
      </c>
      <c r="AA34" s="31" t="s">
        <v>5</v>
      </c>
    </row>
    <row r="35" spans="1:27" ht="24.95" customHeight="1" x14ac:dyDescent="0.2">
      <c r="A35" s="44" t="s">
        <v>2</v>
      </c>
      <c r="O35" s="31"/>
      <c r="V35" s="1"/>
      <c r="W35" s="1"/>
    </row>
    <row r="36" spans="1:27" ht="24.95" customHeight="1" x14ac:dyDescent="0.2">
      <c r="A36" s="63" t="s">
        <v>28</v>
      </c>
      <c r="B36" s="38">
        <v>694.17623742250203</v>
      </c>
      <c r="C36" s="32">
        <v>708.03348545732604</v>
      </c>
      <c r="D36" s="32">
        <v>708.03348545732604</v>
      </c>
      <c r="E36" s="32">
        <v>722.21299507435594</v>
      </c>
      <c r="F36" s="32">
        <v>736.66518756863502</v>
      </c>
      <c r="G36" s="32">
        <v>736.66518756863502</v>
      </c>
      <c r="H36" s="32">
        <v>736.66518756863502</v>
      </c>
      <c r="I36" s="32">
        <v>751.39006294016599</v>
      </c>
      <c r="J36" s="32">
        <v>751.39006294016599</v>
      </c>
      <c r="K36" s="32">
        <v>766.52471030017102</v>
      </c>
      <c r="L36" s="32">
        <v>781.75701972488798</v>
      </c>
      <c r="M36" s="32">
        <v>781.75701972488798</v>
      </c>
      <c r="N36" s="35" t="s">
        <v>5</v>
      </c>
      <c r="O36" s="35" t="s">
        <v>5</v>
      </c>
      <c r="P36" s="35" t="s">
        <v>5</v>
      </c>
      <c r="Q36" s="35" t="s">
        <v>5</v>
      </c>
      <c r="R36" s="35" t="s">
        <v>5</v>
      </c>
      <c r="S36" s="35" t="s">
        <v>5</v>
      </c>
      <c r="T36" s="35" t="s">
        <v>5</v>
      </c>
      <c r="U36" s="35" t="s">
        <v>5</v>
      </c>
      <c r="V36" s="35" t="s">
        <v>5</v>
      </c>
      <c r="W36" s="35" t="s">
        <v>5</v>
      </c>
      <c r="X36" s="35" t="s">
        <v>5</v>
      </c>
      <c r="Y36" s="35" t="s">
        <v>5</v>
      </c>
      <c r="Z36" s="35" t="s">
        <v>5</v>
      </c>
      <c r="AA36" s="35" t="s">
        <v>5</v>
      </c>
    </row>
    <row r="37" spans="1:27" ht="24.95" customHeight="1" x14ac:dyDescent="0.2">
      <c r="A37" s="63" t="s">
        <v>29</v>
      </c>
      <c r="B37" s="32">
        <v>809.84335608169602</v>
      </c>
      <c r="C37" s="32">
        <v>826.03080324938799</v>
      </c>
      <c r="D37" s="32">
        <v>826.03080324938799</v>
      </c>
      <c r="E37" s="32">
        <v>842.56530135176297</v>
      </c>
      <c r="F37" s="32">
        <v>859.42206103634396</v>
      </c>
      <c r="G37" s="32">
        <v>859.42206103634396</v>
      </c>
      <c r="H37" s="32">
        <v>859.42206103634396</v>
      </c>
      <c r="I37" s="32">
        <v>876.60108230312903</v>
      </c>
      <c r="J37" s="32">
        <v>876.60108230312903</v>
      </c>
      <c r="K37" s="32">
        <v>894.127154504597</v>
      </c>
      <c r="L37" s="32">
        <v>912.04985634570198</v>
      </c>
      <c r="M37" s="32">
        <v>912.04985634570198</v>
      </c>
      <c r="N37" s="31" t="s">
        <v>5</v>
      </c>
      <c r="O37" s="31" t="s">
        <v>5</v>
      </c>
      <c r="P37" s="31" t="s">
        <v>5</v>
      </c>
      <c r="Q37" s="31" t="s">
        <v>5</v>
      </c>
      <c r="R37" s="31" t="s">
        <v>5</v>
      </c>
      <c r="S37" s="31" t="s">
        <v>5</v>
      </c>
      <c r="T37" s="31" t="s">
        <v>5</v>
      </c>
      <c r="U37" s="31" t="s">
        <v>5</v>
      </c>
      <c r="V37" s="31" t="s">
        <v>5</v>
      </c>
      <c r="W37" s="31" t="s">
        <v>5</v>
      </c>
      <c r="X37" s="31" t="s">
        <v>5</v>
      </c>
      <c r="Y37" s="31" t="s">
        <v>5</v>
      </c>
      <c r="Z37" s="31" t="s">
        <v>5</v>
      </c>
      <c r="AA37" s="31" t="s">
        <v>5</v>
      </c>
    </row>
    <row r="38" spans="1:27" ht="24.95" customHeight="1" x14ac:dyDescent="0.3">
      <c r="A38" s="16" t="s">
        <v>15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7"/>
    </row>
    <row r="39" spans="1:27" ht="24.95" customHeight="1" x14ac:dyDescent="0.2">
      <c r="A39" s="43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27" ht="24.95" customHeight="1" x14ac:dyDescent="0.2">
      <c r="A40" s="63" t="s">
        <v>28</v>
      </c>
      <c r="B40" s="31" t="s">
        <v>5</v>
      </c>
      <c r="C40" s="31" t="s">
        <v>5</v>
      </c>
      <c r="D40" s="31" t="s">
        <v>5</v>
      </c>
      <c r="E40" s="31" t="s">
        <v>5</v>
      </c>
      <c r="F40" s="31" t="s">
        <v>5</v>
      </c>
      <c r="G40" s="31" t="s">
        <v>5</v>
      </c>
      <c r="H40" s="31" t="s">
        <v>5</v>
      </c>
      <c r="I40" s="31" t="s">
        <v>5</v>
      </c>
      <c r="J40" s="31" t="s">
        <v>5</v>
      </c>
      <c r="K40" s="31" t="s">
        <v>5</v>
      </c>
      <c r="L40" s="31" t="s">
        <v>5</v>
      </c>
      <c r="M40" s="31" t="s">
        <v>5</v>
      </c>
      <c r="N40" s="31">
        <v>1020.20580120427</v>
      </c>
      <c r="O40" s="32">
        <v>1040.6322276455801</v>
      </c>
      <c r="P40" s="35">
        <v>1040.6300000000001</v>
      </c>
      <c r="Q40" s="32">
        <v>1061.4304943740599</v>
      </c>
      <c r="R40" s="32">
        <v>1082.67496944712</v>
      </c>
      <c r="S40" s="32">
        <v>1104.2912848073499</v>
      </c>
      <c r="T40" s="32">
        <v>1126.3785978646499</v>
      </c>
      <c r="U40" s="32">
        <v>1148.93690861901</v>
      </c>
      <c r="V40" s="48">
        <f>47275/40.3399</f>
        <v>1171.9166383654892</v>
      </c>
      <c r="W40" s="48">
        <f>1.02*V40</f>
        <v>1195.3549711327989</v>
      </c>
      <c r="X40" s="48">
        <f>1.02*W40</f>
        <v>1219.262070555455</v>
      </c>
      <c r="Y40" s="48">
        <f>1.02*X40</f>
        <v>1243.6473119665641</v>
      </c>
      <c r="Z40" s="48">
        <f>1.02*Y40</f>
        <v>1268.5202582058953</v>
      </c>
      <c r="AA40" s="48">
        <f>1.02*Z40</f>
        <v>1293.8906633700133</v>
      </c>
    </row>
    <row r="41" spans="1:27" ht="24.95" customHeight="1" x14ac:dyDescent="0.2">
      <c r="A41" s="63" t="s">
        <v>29</v>
      </c>
      <c r="B41" s="31" t="s">
        <v>5</v>
      </c>
      <c r="C41" s="31" t="s">
        <v>5</v>
      </c>
      <c r="D41" s="31" t="s">
        <v>5</v>
      </c>
      <c r="E41" s="31" t="s">
        <v>5</v>
      </c>
      <c r="F41" s="31" t="s">
        <v>5</v>
      </c>
      <c r="G41" s="31" t="s">
        <v>5</v>
      </c>
      <c r="H41" s="31" t="s">
        <v>5</v>
      </c>
      <c r="I41" s="31" t="s">
        <v>5</v>
      </c>
      <c r="J41" s="31" t="s">
        <v>5</v>
      </c>
      <c r="K41" s="31" t="s">
        <v>5</v>
      </c>
      <c r="L41" s="31" t="s">
        <v>5</v>
      </c>
      <c r="M41" s="31" t="s">
        <v>5</v>
      </c>
      <c r="N41" s="31">
        <v>1394.5498129643399</v>
      </c>
      <c r="O41" s="32">
        <v>1422.4626238538001</v>
      </c>
      <c r="P41" s="31">
        <v>1422.46</v>
      </c>
      <c r="Q41" s="32">
        <v>1450.8712217928201</v>
      </c>
      <c r="R41" s="32">
        <v>1465.05073140984</v>
      </c>
      <c r="S41" s="32">
        <v>1509.4980404016901</v>
      </c>
      <c r="T41" s="32">
        <v>1509.4980404016901</v>
      </c>
      <c r="U41" s="32">
        <v>1697.12864930255</v>
      </c>
      <c r="V41" s="48">
        <f>69831/40.3399</f>
        <v>1731.0652728440079</v>
      </c>
      <c r="W41" s="48"/>
      <c r="X41" s="60"/>
      <c r="Y41" s="60"/>
      <c r="Z41" s="60"/>
      <c r="AA41" s="60"/>
    </row>
    <row r="42" spans="1:27" ht="24.95" customHeight="1" x14ac:dyDescent="0.2">
      <c r="A42" s="43" t="s">
        <v>27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27" ht="24.95" customHeight="1" x14ac:dyDescent="0.2">
      <c r="A43" s="63" t="s">
        <v>28</v>
      </c>
      <c r="B43" s="31" t="s">
        <v>6</v>
      </c>
      <c r="C43" s="31" t="s">
        <v>6</v>
      </c>
      <c r="D43" s="31" t="s">
        <v>5</v>
      </c>
      <c r="E43" s="31" t="s">
        <v>5</v>
      </c>
      <c r="F43" s="31" t="s">
        <v>5</v>
      </c>
      <c r="G43" s="31" t="s">
        <v>5</v>
      </c>
      <c r="H43" s="31" t="s">
        <v>5</v>
      </c>
      <c r="I43" s="31" t="s">
        <v>5</v>
      </c>
      <c r="J43" s="31" t="s">
        <v>5</v>
      </c>
      <c r="K43" s="31" t="s">
        <v>5</v>
      </c>
      <c r="L43" s="31" t="s">
        <v>5</v>
      </c>
      <c r="M43" s="31" t="s">
        <v>5</v>
      </c>
      <c r="N43" s="31">
        <v>816.16464096341304</v>
      </c>
      <c r="O43" s="47">
        <v>832.48</v>
      </c>
      <c r="P43" s="35">
        <v>832.48</v>
      </c>
      <c r="Q43" s="32">
        <v>849.13447975825397</v>
      </c>
      <c r="R43" s="32">
        <v>866.13997555769799</v>
      </c>
      <c r="S43" s="32">
        <v>883.44294358687102</v>
      </c>
      <c r="T43" s="32">
        <v>901.34085607549798</v>
      </c>
      <c r="U43" s="32">
        <v>919.13961115421705</v>
      </c>
      <c r="V43" s="48">
        <f>37820/40.3399</f>
        <v>937.53331069239141</v>
      </c>
      <c r="W43" s="48"/>
      <c r="X43" s="48"/>
      <c r="Y43" s="48"/>
      <c r="Z43" s="48"/>
      <c r="AA43" s="48"/>
    </row>
    <row r="44" spans="1:27" ht="24.95" customHeight="1" x14ac:dyDescent="0.2">
      <c r="A44" s="63" t="s">
        <v>29</v>
      </c>
      <c r="B44" s="31" t="s">
        <v>5</v>
      </c>
      <c r="C44" s="31" t="s">
        <v>5</v>
      </c>
      <c r="D44" s="31" t="s">
        <v>5</v>
      </c>
      <c r="E44" s="31" t="s">
        <v>5</v>
      </c>
      <c r="F44" s="31" t="s">
        <v>5</v>
      </c>
      <c r="G44" s="31" t="s">
        <v>5</v>
      </c>
      <c r="H44" s="31" t="s">
        <v>5</v>
      </c>
      <c r="I44" s="31" t="s">
        <v>5</v>
      </c>
      <c r="J44" s="31" t="s">
        <v>5</v>
      </c>
      <c r="K44" s="31" t="s">
        <v>5</v>
      </c>
      <c r="L44" s="31" t="s">
        <v>5</v>
      </c>
      <c r="M44" s="31" t="s">
        <v>5</v>
      </c>
      <c r="N44" s="31">
        <v>1115.6448082419599</v>
      </c>
      <c r="O44" s="32">
        <v>1137.95522547156</v>
      </c>
      <c r="P44" s="31">
        <v>1137.96</v>
      </c>
      <c r="Q44" s="32">
        <v>1160.6870616932599</v>
      </c>
      <c r="R44" s="32">
        <v>1183.9394743169901</v>
      </c>
      <c r="S44" s="32">
        <v>1207.58851658036</v>
      </c>
      <c r="T44" s="32">
        <v>1231.7333458932701</v>
      </c>
      <c r="U44" s="17">
        <v>1357.68804583055</v>
      </c>
      <c r="V44" s="49">
        <f>55864/40.3399</f>
        <v>1384.8323867932245</v>
      </c>
      <c r="W44" s="49"/>
      <c r="X44" s="49"/>
      <c r="Y44" s="49"/>
      <c r="Z44" s="49"/>
      <c r="AA44" s="49"/>
    </row>
    <row r="45" spans="1:27" ht="24.95" customHeight="1" x14ac:dyDescent="0.3">
      <c r="A45" s="24" t="s">
        <v>17</v>
      </c>
      <c r="B45" s="31" t="s">
        <v>5</v>
      </c>
      <c r="C45" s="31" t="s">
        <v>5</v>
      </c>
      <c r="D45" s="31" t="s">
        <v>5</v>
      </c>
      <c r="E45" s="31" t="s">
        <v>5</v>
      </c>
      <c r="F45" s="31" t="s">
        <v>5</v>
      </c>
      <c r="G45" s="31" t="s">
        <v>5</v>
      </c>
      <c r="H45" s="31" t="s">
        <v>5</v>
      </c>
      <c r="I45" s="31" t="s">
        <v>5</v>
      </c>
      <c r="J45" s="31" t="s">
        <v>5</v>
      </c>
      <c r="K45" s="31" t="s">
        <v>5</v>
      </c>
      <c r="L45" s="31" t="s">
        <v>5</v>
      </c>
      <c r="M45" s="31" t="s">
        <v>5</v>
      </c>
      <c r="N45" s="31">
        <v>446.25792329678598</v>
      </c>
      <c r="O45" s="32">
        <v>455.182090188622</v>
      </c>
      <c r="P45" s="31">
        <v>455.18</v>
      </c>
      <c r="Q45" s="32">
        <v>464.27978254779998</v>
      </c>
      <c r="R45" s="32">
        <v>473.57578972679698</v>
      </c>
      <c r="S45" s="32">
        <v>483.02053302065701</v>
      </c>
      <c r="T45" s="32">
        <v>492.688380486813</v>
      </c>
      <c r="U45" s="17">
        <v>502.55454277278801</v>
      </c>
      <c r="V45" s="49">
        <f>20678/40.3399</f>
        <v>512.59423052610441</v>
      </c>
      <c r="W45" s="49"/>
      <c r="X45" s="49"/>
      <c r="Y45" s="49"/>
      <c r="Z45" s="49"/>
      <c r="AA45" s="49"/>
    </row>
    <row r="46" spans="1:27" ht="24.95" customHeight="1" x14ac:dyDescent="0.3">
      <c r="A46" s="16" t="s">
        <v>18</v>
      </c>
      <c r="B46" s="32">
        <v>586.73918378578003</v>
      </c>
      <c r="C46" s="32">
        <v>603</v>
      </c>
      <c r="D46" s="31">
        <f>24325/40.3399</f>
        <v>603.00099901090482</v>
      </c>
      <c r="E46" s="32">
        <f>24812/40.3399</f>
        <v>615.07341366736159</v>
      </c>
      <c r="F46" s="32">
        <v>627.39</v>
      </c>
      <c r="G46" s="32">
        <v>627.39</v>
      </c>
      <c r="H46" s="31">
        <v>670.55</v>
      </c>
      <c r="I46" s="31">
        <v>683.96</v>
      </c>
      <c r="J46" s="31">
        <v>683.96</v>
      </c>
      <c r="K46" s="32">
        <v>697.65</v>
      </c>
      <c r="L46" s="32">
        <v>711.6</v>
      </c>
      <c r="M46" s="32">
        <v>711.6</v>
      </c>
      <c r="N46" s="31">
        <v>711.6</v>
      </c>
      <c r="O46" s="32">
        <v>725.86</v>
      </c>
      <c r="P46" s="31">
        <v>725.86</v>
      </c>
      <c r="Q46" s="32">
        <v>740.36</v>
      </c>
      <c r="R46" s="32">
        <f>30464/40.3399</f>
        <v>755.18283386919654</v>
      </c>
      <c r="S46" s="32">
        <f>31073/40.3399</f>
        <v>770.27954952788673</v>
      </c>
      <c r="T46" s="32">
        <f>31694/40.3399</f>
        <v>785.6737374163049</v>
      </c>
      <c r="U46" s="17">
        <v>801.39</v>
      </c>
      <c r="V46" s="49">
        <v>817.42</v>
      </c>
      <c r="W46" s="49"/>
      <c r="X46" s="49"/>
      <c r="Y46" s="49"/>
      <c r="Z46" s="49"/>
      <c r="AA46" s="49"/>
    </row>
    <row r="47" spans="1:27" ht="24.95" customHeight="1" thickBot="1" x14ac:dyDescent="0.25">
      <c r="A47" s="40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41"/>
      <c r="Q47" s="41"/>
      <c r="R47" s="41"/>
      <c r="S47" s="41"/>
      <c r="T47" s="41"/>
      <c r="U47" s="42"/>
      <c r="V47" s="50"/>
      <c r="W47" s="50"/>
      <c r="X47" s="50"/>
      <c r="Y47" s="50"/>
      <c r="Z47" s="50"/>
      <c r="AA47" s="50"/>
    </row>
    <row r="48" spans="1:27" ht="16.5" x14ac:dyDescent="0.3">
      <c r="N48" s="61" t="s">
        <v>37</v>
      </c>
    </row>
  </sheetData>
  <customSheetViews>
    <customSheetView guid="{4A9E6ED4-9EC0-4AF7-B016-9B0B2966CF0C}" showGridLines="0" hiddenRows="1" hiddenColumns="1" topLeftCell="B1">
      <selection activeCell="B5" sqref="B5"/>
      <pageMargins left="0.7" right="0.7" top="0.75" bottom="0.75" header="0.3" footer="0.3"/>
      <pageSetup paperSize="9" orientation="portrait" r:id="rId1"/>
    </customSheetView>
    <customSheetView guid="{C785402D-2844-42DE-8E02-89CD9D7AE24B}" showGridLines="0" hiddenRows="1" hiddenColumns="1">
      <selection activeCell="A7" sqref="A7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scale="17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EBE04-D3B3-4F74-B162-08A0645DCD8D}">
  <dimension ref="A1:N32"/>
  <sheetViews>
    <sheetView showGridLines="0" tabSelected="1" zoomScale="75" zoomScaleNormal="75" workbookViewId="0"/>
  </sheetViews>
  <sheetFormatPr defaultColWidth="11.5703125" defaultRowHeight="14.25" x14ac:dyDescent="0.2"/>
  <cols>
    <col min="1" max="1" width="65" style="2" customWidth="1"/>
    <col min="2" max="11" width="19.7109375" style="2" customWidth="1"/>
    <col min="12" max="14" width="19.7109375" customWidth="1"/>
  </cols>
  <sheetData>
    <row r="1" spans="1:13" ht="18" x14ac:dyDescent="0.2">
      <c r="A1" s="11" t="s">
        <v>25</v>
      </c>
    </row>
    <row r="2" spans="1:13" ht="16.5" x14ac:dyDescent="0.3">
      <c r="A2" s="12" t="s">
        <v>0</v>
      </c>
    </row>
    <row r="3" spans="1:13" ht="16.5" x14ac:dyDescent="0.3">
      <c r="A3" s="12" t="s">
        <v>42</v>
      </c>
    </row>
    <row r="4" spans="1:13" ht="16.5" x14ac:dyDescent="0.3">
      <c r="A4" s="12" t="s">
        <v>40</v>
      </c>
    </row>
    <row r="5" spans="1:13" ht="16.5" x14ac:dyDescent="0.3">
      <c r="A5" s="12" t="s">
        <v>38</v>
      </c>
    </row>
    <row r="6" spans="1:13" ht="16.5" x14ac:dyDescent="0.3">
      <c r="A6" s="12" t="s">
        <v>43</v>
      </c>
    </row>
    <row r="7" spans="1:13" ht="16.5" x14ac:dyDescent="0.3">
      <c r="A7" s="12" t="s">
        <v>7</v>
      </c>
    </row>
    <row r="8" spans="1:13" ht="16.5" x14ac:dyDescent="0.3">
      <c r="A8" s="12" t="s">
        <v>24</v>
      </c>
    </row>
    <row r="9" spans="1:13" ht="15" customHeight="1" x14ac:dyDescent="0.2"/>
    <row r="10" spans="1:13" ht="18.75" thickBot="1" x14ac:dyDescent="0.3">
      <c r="A10" s="4"/>
      <c r="B10" s="6">
        <v>38565</v>
      </c>
      <c r="C10" s="6">
        <v>38991</v>
      </c>
      <c r="D10" s="9">
        <v>39448</v>
      </c>
      <c r="E10" s="9">
        <v>39569</v>
      </c>
      <c r="F10" s="9">
        <v>39692</v>
      </c>
      <c r="G10" s="9">
        <v>40422</v>
      </c>
      <c r="H10" s="9">
        <v>40664</v>
      </c>
      <c r="I10" s="9">
        <v>40909</v>
      </c>
      <c r="J10" s="9">
        <v>41275</v>
      </c>
      <c r="K10" s="9">
        <v>42551</v>
      </c>
      <c r="L10" s="7">
        <v>42916</v>
      </c>
      <c r="M10" s="7">
        <v>43281</v>
      </c>
    </row>
    <row r="11" spans="1:13" ht="24.95" customHeight="1" x14ac:dyDescent="0.2">
      <c r="A11" s="15" t="s">
        <v>8</v>
      </c>
      <c r="B11" s="10"/>
      <c r="C11" s="10"/>
      <c r="D11" s="10"/>
      <c r="E11" s="10"/>
      <c r="F11" s="10"/>
      <c r="G11" s="10"/>
      <c r="H11" s="10"/>
      <c r="I11" s="5"/>
      <c r="J11" s="5"/>
      <c r="K11" s="5"/>
    </row>
    <row r="12" spans="1:13" ht="24.95" customHeight="1" x14ac:dyDescent="0.3">
      <c r="A12" s="16" t="s">
        <v>3</v>
      </c>
      <c r="B12" s="17">
        <v>5363.39</v>
      </c>
      <c r="C12" s="17">
        <v>5470.43</v>
      </c>
      <c r="D12" s="17">
        <v>5580.51</v>
      </c>
      <c r="E12" s="17">
        <v>5692.12</v>
      </c>
      <c r="F12" s="17">
        <v>5805.96</v>
      </c>
      <c r="G12" s="17">
        <v>5921.68</v>
      </c>
      <c r="H12" s="17">
        <v>6039.98</v>
      </c>
      <c r="I12" s="17">
        <v>6160.78</v>
      </c>
      <c r="J12" s="17">
        <v>6283.85</v>
      </c>
      <c r="K12" s="17">
        <v>6409.65</v>
      </c>
      <c r="L12" s="17">
        <v>6537.8</v>
      </c>
      <c r="M12" s="17">
        <v>6668.68</v>
      </c>
    </row>
    <row r="13" spans="1:13" ht="24.95" customHeight="1" x14ac:dyDescent="0.3">
      <c r="A13" s="19" t="s">
        <v>9</v>
      </c>
      <c r="B13" s="20">
        <v>3819.77</v>
      </c>
      <c r="C13" s="17">
        <v>3896.17</v>
      </c>
      <c r="D13" s="17">
        <v>3974.09</v>
      </c>
      <c r="E13" s="17">
        <v>4053.58</v>
      </c>
      <c r="F13" s="17">
        <v>4134.6499999999996</v>
      </c>
      <c r="G13" s="17">
        <v>4217.34</v>
      </c>
      <c r="H13" s="17">
        <v>4301.6899999999996</v>
      </c>
      <c r="I13" s="17">
        <v>4387.72</v>
      </c>
      <c r="J13" s="17">
        <v>4475.37</v>
      </c>
      <c r="K13" s="17">
        <v>4564.97</v>
      </c>
      <c r="L13" s="17">
        <v>4656.24</v>
      </c>
      <c r="M13" s="17">
        <v>4749.45</v>
      </c>
    </row>
    <row r="14" spans="1:13" ht="24.95" customHeight="1" x14ac:dyDescent="0.3">
      <c r="A14" s="18" t="s">
        <v>10</v>
      </c>
      <c r="B14" s="17">
        <v>5363.39</v>
      </c>
      <c r="C14" s="17">
        <v>5470.43</v>
      </c>
      <c r="D14" s="17">
        <v>5579.84</v>
      </c>
      <c r="E14" s="17">
        <v>5691.44</v>
      </c>
      <c r="F14" s="17">
        <v>5805.96</v>
      </c>
      <c r="G14" s="17">
        <v>5921.68</v>
      </c>
      <c r="H14" s="17">
        <v>6039.98</v>
      </c>
      <c r="I14" s="17">
        <v>6160.78</v>
      </c>
      <c r="J14" s="17">
        <v>6283.85</v>
      </c>
      <c r="K14" s="17">
        <v>6409.65</v>
      </c>
      <c r="L14" s="17">
        <v>6537.8</v>
      </c>
      <c r="M14" s="17">
        <v>6668.68</v>
      </c>
    </row>
    <row r="15" spans="1:13" ht="24.95" customHeight="1" x14ac:dyDescent="0.3">
      <c r="A15" s="21" t="s">
        <v>11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s="13" customFormat="1" ht="24.95" customHeight="1" x14ac:dyDescent="0.3">
      <c r="A16" s="68" t="s">
        <v>12</v>
      </c>
      <c r="B16" s="22">
        <v>1892.41</v>
      </c>
      <c r="C16" s="22">
        <v>1930.26</v>
      </c>
      <c r="D16" s="22">
        <v>1968.87</v>
      </c>
      <c r="E16" s="22">
        <v>2008.24</v>
      </c>
      <c r="F16" s="22">
        <v>2048.41</v>
      </c>
      <c r="G16" s="22">
        <v>2131.25</v>
      </c>
      <c r="H16" s="22">
        <v>2173.87</v>
      </c>
      <c r="I16" s="22">
        <v>2217.35</v>
      </c>
      <c r="J16" s="22">
        <v>2261.65</v>
      </c>
      <c r="K16" s="22">
        <v>2306.92</v>
      </c>
      <c r="L16" s="22">
        <v>2353.04</v>
      </c>
      <c r="M16" s="22">
        <v>2400.15</v>
      </c>
    </row>
    <row r="17" spans="1:14" s="13" customFormat="1" ht="24.95" customHeight="1" x14ac:dyDescent="0.3">
      <c r="A17" s="68" t="s">
        <v>2</v>
      </c>
      <c r="B17" s="22">
        <v>1513.98</v>
      </c>
      <c r="C17" s="22">
        <v>1544.21</v>
      </c>
      <c r="D17" s="22">
        <v>1575.09</v>
      </c>
      <c r="E17" s="22">
        <v>1606.6</v>
      </c>
      <c r="F17" s="22">
        <v>1638.73</v>
      </c>
      <c r="G17" s="22">
        <v>1705</v>
      </c>
      <c r="H17" s="22">
        <v>1739.1</v>
      </c>
      <c r="I17" s="22">
        <v>1773.88</v>
      </c>
      <c r="J17" s="22">
        <v>1809.32</v>
      </c>
      <c r="K17" s="22">
        <v>1845.54</v>
      </c>
      <c r="L17" s="22">
        <v>1882.44</v>
      </c>
      <c r="M17" s="22">
        <v>1920.12</v>
      </c>
    </row>
    <row r="18" spans="1:14" ht="24.95" customHeight="1" x14ac:dyDescent="0.2">
      <c r="A18" s="23" t="s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4" ht="24.95" customHeight="1" x14ac:dyDescent="0.3">
      <c r="A19" s="16" t="s">
        <v>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4" ht="24.95" customHeight="1" x14ac:dyDescent="0.3">
      <c r="A20" s="18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4" s="13" customFormat="1" ht="24.95" customHeight="1" x14ac:dyDescent="0.3">
      <c r="A21" s="24" t="s">
        <v>12</v>
      </c>
      <c r="B21" s="22">
        <v>1319.6</v>
      </c>
      <c r="C21" s="22">
        <v>1345.94</v>
      </c>
      <c r="D21" s="22">
        <v>1372.86</v>
      </c>
      <c r="E21" s="22">
        <v>1400.32</v>
      </c>
      <c r="F21" s="22">
        <v>1428.32</v>
      </c>
      <c r="G21" s="22">
        <v>1515.83</v>
      </c>
      <c r="H21" s="22">
        <v>1546.11</v>
      </c>
      <c r="I21" s="22">
        <v>1577.03</v>
      </c>
      <c r="J21" s="22">
        <v>1608.53</v>
      </c>
      <c r="K21" s="22">
        <v>1640.74</v>
      </c>
      <c r="L21" s="22">
        <v>1673.54</v>
      </c>
      <c r="M21" s="22">
        <v>1707.04</v>
      </c>
      <c r="N21" s="65"/>
    </row>
    <row r="22" spans="1:14" s="13" customFormat="1" ht="24.95" customHeight="1" x14ac:dyDescent="0.3">
      <c r="A22" s="24" t="s">
        <v>2</v>
      </c>
      <c r="B22" s="22">
        <v>1055.68</v>
      </c>
      <c r="C22" s="22">
        <v>1076.75</v>
      </c>
      <c r="D22" s="22">
        <v>1098.29</v>
      </c>
      <c r="E22" s="22">
        <v>1120.25</v>
      </c>
      <c r="F22" s="22">
        <v>1142.7</v>
      </c>
      <c r="G22" s="22">
        <v>1212.69</v>
      </c>
      <c r="H22" s="22">
        <v>1236.9100000000001</v>
      </c>
      <c r="I22" s="22">
        <v>1261.6500000000001</v>
      </c>
      <c r="J22" s="22">
        <v>1286.8499999999999</v>
      </c>
      <c r="K22" s="22">
        <v>1312.62</v>
      </c>
      <c r="L22" s="22">
        <v>1338.86</v>
      </c>
      <c r="M22" s="22">
        <v>1365.66</v>
      </c>
      <c r="N22" s="65"/>
    </row>
    <row r="23" spans="1:14" ht="24.95" customHeight="1" x14ac:dyDescent="0.3">
      <c r="A23" s="16" t="s">
        <v>31</v>
      </c>
      <c r="B23" s="20"/>
      <c r="C23" s="25"/>
      <c r="D23" s="17"/>
      <c r="E23" s="17"/>
      <c r="F23" s="17"/>
      <c r="G23" s="25"/>
      <c r="H23" s="25"/>
      <c r="I23" s="25"/>
      <c r="J23" s="25"/>
      <c r="K23" s="25"/>
      <c r="L23" s="25"/>
      <c r="M23" s="25"/>
    </row>
    <row r="24" spans="1:14" s="13" customFormat="1" ht="24.95" customHeight="1" x14ac:dyDescent="0.3">
      <c r="A24" s="67" t="s">
        <v>16</v>
      </c>
      <c r="B24" s="22">
        <v>1319.6</v>
      </c>
      <c r="C24" s="22">
        <v>1345.94</v>
      </c>
      <c r="D24" s="22">
        <v>1372.86</v>
      </c>
      <c r="E24" s="22">
        <v>1400.32</v>
      </c>
      <c r="F24" s="22">
        <v>1428.32</v>
      </c>
      <c r="G24" s="22">
        <v>1515.83</v>
      </c>
      <c r="H24" s="22">
        <v>1546.11</v>
      </c>
      <c r="I24" s="22">
        <v>1577.03</v>
      </c>
      <c r="J24" s="22">
        <v>1608.53</v>
      </c>
      <c r="K24" s="22">
        <v>1640.74</v>
      </c>
      <c r="L24" s="22">
        <v>1673.54</v>
      </c>
      <c r="M24" s="22">
        <v>1707.04</v>
      </c>
    </row>
    <row r="25" spans="1:14" s="13" customFormat="1" ht="24.95" customHeight="1" x14ac:dyDescent="0.3">
      <c r="A25" s="67" t="s">
        <v>27</v>
      </c>
      <c r="B25" s="22">
        <v>1055.68</v>
      </c>
      <c r="C25" s="22">
        <v>1076.75</v>
      </c>
      <c r="D25" s="22">
        <v>1098.29</v>
      </c>
      <c r="E25" s="22">
        <v>1120.25</v>
      </c>
      <c r="F25" s="22">
        <v>1142.7</v>
      </c>
      <c r="G25" s="22">
        <v>1212.69</v>
      </c>
      <c r="H25" s="22">
        <v>1236.94</v>
      </c>
      <c r="I25" s="22">
        <v>1261.6500000000001</v>
      </c>
      <c r="J25" s="22">
        <v>1286.8499999999999</v>
      </c>
      <c r="K25" s="22">
        <v>1312.62</v>
      </c>
      <c r="L25" s="22">
        <v>1338.86</v>
      </c>
      <c r="M25" s="22">
        <v>1365.66</v>
      </c>
    </row>
    <row r="26" spans="1:14" s="13" customFormat="1" ht="24.95" customHeight="1" x14ac:dyDescent="0.3">
      <c r="A26" s="24" t="s">
        <v>17</v>
      </c>
      <c r="B26" s="22">
        <v>605.58000000000004</v>
      </c>
      <c r="C26" s="22">
        <v>617.67999999999995</v>
      </c>
      <c r="D26" s="22">
        <v>630.03</v>
      </c>
      <c r="E26" s="22">
        <v>642.63</v>
      </c>
      <c r="F26" s="22">
        <v>655.49</v>
      </c>
      <c r="G26" s="22">
        <v>682.01</v>
      </c>
      <c r="H26" s="22">
        <v>695.64</v>
      </c>
      <c r="I26" s="22">
        <v>709.55</v>
      </c>
      <c r="J26" s="22">
        <v>723.73</v>
      </c>
      <c r="K26" s="22">
        <v>738.22</v>
      </c>
      <c r="L26" s="22">
        <v>752.97</v>
      </c>
      <c r="M26" s="22">
        <v>768.05</v>
      </c>
    </row>
    <row r="27" spans="1:14" ht="24.95" customHeight="1" x14ac:dyDescent="0.3">
      <c r="A27" s="16" t="s">
        <v>32</v>
      </c>
      <c r="B27" s="17">
        <v>920.03</v>
      </c>
      <c r="C27" s="17">
        <v>938.43</v>
      </c>
      <c r="D27" s="17">
        <v>957.2</v>
      </c>
      <c r="E27" s="17">
        <v>976.34</v>
      </c>
      <c r="F27" s="17">
        <v>995.87</v>
      </c>
      <c r="G27" s="17">
        <v>1057.05</v>
      </c>
      <c r="H27" s="17">
        <v>1078.2</v>
      </c>
      <c r="I27" s="17">
        <v>1099.76</v>
      </c>
      <c r="J27" s="17">
        <v>1121.72</v>
      </c>
      <c r="K27" s="17">
        <v>1144.18</v>
      </c>
      <c r="L27" s="17">
        <v>1167.06</v>
      </c>
      <c r="M27" s="17">
        <v>1190.42</v>
      </c>
    </row>
    <row r="28" spans="1:14" ht="18" thickBot="1" x14ac:dyDescent="0.35">
      <c r="A28" s="26"/>
      <c r="B28" s="27"/>
      <c r="C28" s="28"/>
      <c r="D28" s="28"/>
      <c r="E28" s="28"/>
      <c r="F28" s="28"/>
      <c r="G28" s="28"/>
      <c r="H28" s="29"/>
      <c r="I28" s="29"/>
      <c r="J28" s="29"/>
      <c r="K28" s="29"/>
      <c r="L28" s="29"/>
      <c r="M28" s="29"/>
    </row>
    <row r="29" spans="1:14" x14ac:dyDescent="0.2">
      <c r="H29" s="8"/>
      <c r="I29" s="8"/>
      <c r="J29" s="8"/>
      <c r="K29" s="8"/>
      <c r="L29" s="69"/>
      <c r="M29" s="69"/>
    </row>
    <row r="30" spans="1:14" x14ac:dyDescent="0.2">
      <c r="J30" s="70"/>
      <c r="K30" s="70"/>
      <c r="L30" s="64"/>
      <c r="M30" s="64"/>
    </row>
    <row r="31" spans="1:14" ht="15" x14ac:dyDescent="0.2">
      <c r="J31" s="70"/>
      <c r="K31" s="70"/>
      <c r="L31" s="66"/>
      <c r="M31" s="66"/>
    </row>
    <row r="32" spans="1:14" x14ac:dyDescent="0.2">
      <c r="L32" s="64"/>
    </row>
  </sheetData>
  <customSheetViews>
    <customSheetView guid="{4A9E6ED4-9EC0-4AF7-B016-9B0B2966CF0C}" showGridLines="0" hiddenRows="1" hiddenColumns="1" topLeftCell="B1">
      <selection activeCell="B7" sqref="B7"/>
      <pageMargins left="0.7" right="0.7" top="0.75" bottom="0.75" header="0.3" footer="0.3"/>
      <pageSetup paperSize="9" orientation="portrait" r:id="rId1"/>
    </customSheetView>
    <customSheetView guid="{C785402D-2844-42DE-8E02-89CD9D7AE24B}" showGridLines="0" hiddenRows="1" hiddenColumns="1">
      <selection activeCell="C10" sqref="C10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V-B-8 (1989-2004)</vt:lpstr>
      <vt:lpstr>V-B-8 (2005-2018)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2020-06-15T12:09:34Z</dcterms:created>
  <dcterms:modified xsi:type="dcterms:W3CDTF">2020-06-15T12:09:38Z</dcterms:modified>
</cp:coreProperties>
</file>